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635a697c022de76/0. Personal/4. Rotario/0. Proyectos/3. Futuro en Movimiento/98. Feria Monterrey/RIMEX/"/>
    </mc:Choice>
  </mc:AlternateContent>
  <xr:revisionPtr revIDLastSave="78" documentId="8_{0FF0EF9B-8A33-4DF2-B2DE-3E2CF2777243}" xr6:coauthVersionLast="47" xr6:coauthVersionMax="47" xr10:uidLastSave="{434F1A6F-48B7-45AA-B599-36966F96D823}"/>
  <bookViews>
    <workbookView xWindow="-120" yWindow="-120" windowWidth="20640" windowHeight="11040" xr2:uid="{35FA54E9-74EB-4501-B5CC-ABE85B6950BD}"/>
  </bookViews>
  <sheets>
    <sheet name="Presupuesto" sheetId="1" r:id="rId1"/>
  </sheets>
  <definedNames>
    <definedName name="_xlnm.Print_Area" localSheetId="0">Presupuesto!$H$19:$S$32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" i="1" l="1"/>
  <c r="Q31" i="1"/>
  <c r="P31" i="1"/>
  <c r="F11" i="1"/>
  <c r="E11" i="1" s="1"/>
  <c r="K28" i="1" s="1"/>
  <c r="L28" i="1" s="1"/>
  <c r="P25" i="1"/>
  <c r="K26" i="1"/>
  <c r="L26" i="1" s="1"/>
  <c r="F14" i="1"/>
  <c r="E14" i="1"/>
  <c r="K30" i="1" s="1"/>
  <c r="L30" i="1" s="1"/>
  <c r="E13" i="1"/>
  <c r="K29" i="1" s="1"/>
  <c r="L29" i="1" s="1"/>
  <c r="F12" i="1"/>
  <c r="E10" i="1"/>
  <c r="K27" i="1" s="1"/>
  <c r="L27" i="1" s="1"/>
  <c r="E9" i="1"/>
  <c r="F9" i="1" s="1"/>
  <c r="E8" i="1"/>
  <c r="E7" i="1"/>
  <c r="F2" i="1"/>
  <c r="F1" i="1"/>
  <c r="P29" i="1" l="1"/>
  <c r="E16" i="1"/>
  <c r="E18" i="1" s="1"/>
  <c r="F10" i="1"/>
  <c r="K25" i="1"/>
  <c r="F7" i="1"/>
  <c r="F16" i="1" s="1"/>
  <c r="F18" i="1" s="1"/>
  <c r="K31" i="1" l="1"/>
  <c r="L25" i="1"/>
  <c r="L31" i="1" s="1"/>
  <c r="R28" i="1" l="1"/>
  <c r="R30" i="1"/>
  <c r="Q28" i="1"/>
  <c r="Q30" i="1"/>
  <c r="R27" i="1"/>
  <c r="R26" i="1"/>
  <c r="R25" i="1"/>
  <c r="R29" i="1" s="1"/>
  <c r="Q27" i="1"/>
  <c r="Q26" i="1"/>
  <c r="Q25" i="1"/>
  <c r="Q29" i="1" l="1"/>
  <c r="E45" i="1"/>
  <c r="E48" i="1" s="1"/>
</calcChain>
</file>

<file path=xl/sharedStrings.xml><?xml version="1.0" encoding="utf-8"?>
<sst xmlns="http://schemas.openxmlformats.org/spreadsheetml/2006/main" count="47" uniqueCount="38">
  <si>
    <t>#</t>
  </si>
  <si>
    <t>Categoría</t>
  </si>
  <si>
    <t>Descripción</t>
  </si>
  <si>
    <t>MXN</t>
  </si>
  <si>
    <t>US$</t>
  </si>
  <si>
    <t>Equipo</t>
  </si>
  <si>
    <t>Toi Robot</t>
  </si>
  <si>
    <t>Nao Robot</t>
  </si>
  <si>
    <t>Therapy room Habilitation</t>
  </si>
  <si>
    <t>Capacitación</t>
  </si>
  <si>
    <t>Training &amp; Setup</t>
  </si>
  <si>
    <t>Publicidad</t>
  </si>
  <si>
    <t>Diffussion &amp; Comm</t>
  </si>
  <si>
    <t>Mantenimiento 1 año</t>
  </si>
  <si>
    <t>Manteinance</t>
  </si>
  <si>
    <t>Transporte</t>
  </si>
  <si>
    <t>Logistics &amp; Import</t>
  </si>
  <si>
    <t>Others</t>
  </si>
  <si>
    <t>Variation in Exchange rate</t>
  </si>
  <si>
    <t>Total</t>
  </si>
  <si>
    <t>Poza Rica debe aportar al menos 10%</t>
  </si>
  <si>
    <t>ITEM</t>
  </si>
  <si>
    <t>$ MXN</t>
  </si>
  <si>
    <t>$ US</t>
  </si>
  <si>
    <t>Robots</t>
  </si>
  <si>
    <t>Therapy Room Equipment</t>
  </si>
  <si>
    <t>Communication</t>
  </si>
  <si>
    <t>Maintenance &amp; Logistics</t>
  </si>
  <si>
    <t>%</t>
  </si>
  <si>
    <t>FDD Districts</t>
  </si>
  <si>
    <t>Rotarian Contributors</t>
  </si>
  <si>
    <t>CR Poza Rica</t>
  </si>
  <si>
    <t>Solicitado en RIMEX</t>
  </si>
  <si>
    <t>Rotary World Fund</t>
  </si>
  <si>
    <t>Subtotal</t>
  </si>
  <si>
    <t>Budget</t>
  </si>
  <si>
    <t>Contributions</t>
  </si>
  <si>
    <t xml:space="preserve">"Future in Motion" Financials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</si>
</sst>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6"/>
      <color rgb="FF58585A"/>
      <name val="Arial"/>
      <family val="2"/>
    </font>
    <font>
      <b/>
      <sz val="9.6"/>
      <color rgb="FF000000"/>
      <name val="Arial"/>
      <family val="2"/>
    </font>
    <font>
      <sz val="9.6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9.6"/>
      <color theme="7" tint="0.39997558519241921"/>
      <name val="Arial"/>
      <family val="2"/>
    </font>
    <font>
      <b/>
      <sz val="10"/>
      <color theme="7" tint="0.399975585192419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7" tint="0.399975585192419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10" fontId="0" fillId="0" borderId="0" xfId="1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164" fontId="5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164" fontId="5" fillId="2" borderId="13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6" fillId="0" borderId="20" xfId="0" applyFont="1" applyBorder="1"/>
    <xf numFmtId="164" fontId="6" fillId="0" borderId="21" xfId="0" applyNumberFormat="1" applyFont="1" applyBorder="1" applyAlignment="1">
      <alignment horizontal="center"/>
    </xf>
    <xf numFmtId="164" fontId="6" fillId="0" borderId="20" xfId="0" applyNumberFormat="1" applyFont="1" applyBorder="1" applyAlignment="1">
      <alignment horizontal="center"/>
    </xf>
    <xf numFmtId="0" fontId="6" fillId="0" borderId="22" xfId="0" applyFont="1" applyBorder="1"/>
    <xf numFmtId="164" fontId="6" fillId="0" borderId="23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0" fontId="6" fillId="0" borderId="24" xfId="0" applyFont="1" applyBorder="1"/>
    <xf numFmtId="164" fontId="6" fillId="0" borderId="25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164" fontId="8" fillId="3" borderId="27" xfId="0" applyNumberFormat="1" applyFont="1" applyFill="1" applyBorder="1" applyAlignment="1">
      <alignment horizontal="center"/>
    </xf>
    <xf numFmtId="164" fontId="8" fillId="3" borderId="26" xfId="0" applyNumberFormat="1" applyFont="1" applyFill="1" applyBorder="1" applyAlignment="1">
      <alignment horizontal="center"/>
    </xf>
    <xf numFmtId="9" fontId="8" fillId="3" borderId="26" xfId="0" applyNumberFormat="1" applyFont="1" applyFill="1" applyBorder="1" applyAlignment="1">
      <alignment horizontal="center"/>
    </xf>
    <xf numFmtId="164" fontId="0" fillId="0" borderId="0" xfId="0" applyNumberFormat="1"/>
    <xf numFmtId="165" fontId="6" fillId="0" borderId="20" xfId="0" applyNumberFormat="1" applyFont="1" applyBorder="1" applyAlignment="1">
      <alignment horizontal="center"/>
    </xf>
    <xf numFmtId="165" fontId="6" fillId="0" borderId="22" xfId="0" applyNumberFormat="1" applyFont="1" applyBorder="1" applyAlignment="1">
      <alignment horizontal="center"/>
    </xf>
    <xf numFmtId="0" fontId="9" fillId="4" borderId="28" xfId="0" applyFont="1" applyFill="1" applyBorder="1"/>
    <xf numFmtId="165" fontId="9" fillId="4" borderId="28" xfId="0" applyNumberFormat="1" applyFont="1" applyFill="1" applyBorder="1" applyAlignment="1">
      <alignment horizontal="center"/>
    </xf>
    <xf numFmtId="164" fontId="9" fillId="4" borderId="0" xfId="0" applyNumberFormat="1" applyFont="1" applyFill="1" applyBorder="1" applyAlignment="1">
      <alignment horizontal="center"/>
    </xf>
    <xf numFmtId="164" fontId="9" fillId="4" borderId="28" xfId="0" applyNumberFormat="1" applyFont="1" applyFill="1" applyBorder="1" applyAlignment="1">
      <alignment horizontal="center"/>
    </xf>
    <xf numFmtId="0" fontId="6" fillId="0" borderId="30" xfId="0" applyFont="1" applyBorder="1"/>
    <xf numFmtId="165" fontId="6" fillId="0" borderId="30" xfId="0" applyNumberFormat="1" applyFont="1" applyBorder="1" applyAlignment="1">
      <alignment horizontal="center"/>
    </xf>
    <xf numFmtId="164" fontId="6" fillId="0" borderId="31" xfId="0" applyNumberFormat="1" applyFont="1" applyBorder="1" applyAlignment="1">
      <alignment horizontal="center"/>
    </xf>
    <xf numFmtId="164" fontId="6" fillId="0" borderId="30" xfId="0" applyNumberFormat="1" applyFont="1" applyBorder="1" applyAlignment="1">
      <alignment horizontal="center"/>
    </xf>
    <xf numFmtId="0" fontId="9" fillId="0" borderId="29" xfId="0" applyFont="1" applyBorder="1"/>
    <xf numFmtId="165" fontId="9" fillId="0" borderId="29" xfId="0" applyNumberFormat="1" applyFont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164" fontId="9" fillId="0" borderId="29" xfId="0" applyNumberFormat="1" applyFont="1" applyBorder="1" applyAlignment="1">
      <alignment horizont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EEC7F-F08D-4C28-A187-C05CE4E9527C}">
  <dimension ref="A1:R48"/>
  <sheetViews>
    <sheetView showGridLines="0" tabSelected="1" topLeftCell="G17" zoomScale="120" zoomScaleNormal="120" workbookViewId="0">
      <selection activeCell="O24" sqref="O24:R31"/>
    </sheetView>
  </sheetViews>
  <sheetFormatPr baseColWidth="10" defaultRowHeight="15" x14ac:dyDescent="0.25"/>
  <cols>
    <col min="1" max="6" width="1.85546875" hidden="1" customWidth="1"/>
    <col min="7" max="8" width="0.85546875" customWidth="1"/>
    <col min="9" max="9" width="0.5703125" customWidth="1"/>
    <col min="10" max="10" width="21" bestFit="1" customWidth="1"/>
    <col min="11" max="11" width="9.85546875" bestFit="1" customWidth="1"/>
    <col min="12" max="12" width="7.42578125" bestFit="1" customWidth="1"/>
    <col min="13" max="13" width="0.42578125" customWidth="1"/>
    <col min="14" max="14" width="0.5703125" customWidth="1"/>
    <col min="15" max="15" width="18.42578125" bestFit="1" customWidth="1"/>
    <col min="16" max="16" width="5.7109375" bestFit="1" customWidth="1"/>
    <col min="17" max="17" width="9.85546875" bestFit="1" customWidth="1"/>
    <col min="18" max="18" width="8.42578125" bestFit="1" customWidth="1"/>
    <col min="19" max="19" width="0.42578125" customWidth="1"/>
  </cols>
  <sheetData>
    <row r="1" spans="2:10" x14ac:dyDescent="0.25">
      <c r="D1">
        <v>20.149999999999999</v>
      </c>
      <c r="E1">
        <v>1</v>
      </c>
      <c r="F1" s="1">
        <f>+E1/D1</f>
        <v>4.9627791563275438E-2</v>
      </c>
    </row>
    <row r="2" spans="2:10" x14ac:dyDescent="0.25">
      <c r="F2">
        <f>18400-3100</f>
        <v>15300</v>
      </c>
    </row>
    <row r="5" spans="2:10" ht="4.5" customHeight="1" thickBot="1" x14ac:dyDescent="0.3"/>
    <row r="6" spans="2:10" ht="141" thickBot="1" x14ac:dyDescent="0.3">
      <c r="B6" s="2" t="s">
        <v>0</v>
      </c>
      <c r="C6" s="3" t="s">
        <v>1</v>
      </c>
      <c r="D6" s="4" t="s">
        <v>2</v>
      </c>
      <c r="E6" s="2" t="s">
        <v>3</v>
      </c>
      <c r="F6" s="4" t="s">
        <v>4</v>
      </c>
    </row>
    <row r="7" spans="2:10" x14ac:dyDescent="0.25">
      <c r="B7" s="5">
        <v>1</v>
      </c>
      <c r="C7" s="6" t="s">
        <v>5</v>
      </c>
      <c r="D7" s="7" t="s">
        <v>6</v>
      </c>
      <c r="E7" s="8">
        <f>275000*1.16</f>
        <v>319000</v>
      </c>
      <c r="F7" s="9">
        <f>+E7/D1</f>
        <v>15831.265508684864</v>
      </c>
    </row>
    <row r="8" spans="2:10" x14ac:dyDescent="0.25">
      <c r="B8" s="10">
        <v>2</v>
      </c>
      <c r="C8" s="11" t="s">
        <v>5</v>
      </c>
      <c r="D8" s="12" t="s">
        <v>7</v>
      </c>
      <c r="E8" s="13">
        <f>+F8*D1</f>
        <v>292376.5</v>
      </c>
      <c r="F8" s="14">
        <v>14510</v>
      </c>
    </row>
    <row r="9" spans="2:10" x14ac:dyDescent="0.25">
      <c r="B9" s="10">
        <v>3</v>
      </c>
      <c r="C9" s="11" t="s">
        <v>5</v>
      </c>
      <c r="D9" s="12" t="s">
        <v>8</v>
      </c>
      <c r="E9" s="13">
        <f>+(1075240-275000)*1.16</f>
        <v>928278.39999999991</v>
      </c>
      <c r="F9" s="14">
        <f>+E9/D1</f>
        <v>46068.40694789082</v>
      </c>
    </row>
    <row r="10" spans="2:10" x14ac:dyDescent="0.25">
      <c r="B10" s="10">
        <v>4</v>
      </c>
      <c r="C10" s="11" t="s">
        <v>9</v>
      </c>
      <c r="D10" s="12" t="s">
        <v>10</v>
      </c>
      <c r="E10" s="13">
        <f>63800*1.16</f>
        <v>74008</v>
      </c>
      <c r="F10" s="14">
        <f>+E10/D1</f>
        <v>3672.8535980148886</v>
      </c>
    </row>
    <row r="11" spans="2:10" x14ac:dyDescent="0.25">
      <c r="B11" s="15">
        <v>5</v>
      </c>
      <c r="C11" s="16" t="s">
        <v>11</v>
      </c>
      <c r="D11" s="17" t="s">
        <v>12</v>
      </c>
      <c r="E11" s="8">
        <f>+F11*D1</f>
        <v>47453.25</v>
      </c>
      <c r="F11" s="18">
        <f>4000-1600-50+5</f>
        <v>2355</v>
      </c>
    </row>
    <row r="12" spans="2:10" x14ac:dyDescent="0.25">
      <c r="B12" s="15">
        <v>6</v>
      </c>
      <c r="C12" s="16" t="s">
        <v>13</v>
      </c>
      <c r="D12" s="17" t="s">
        <v>14</v>
      </c>
      <c r="E12" s="8">
        <v>100000</v>
      </c>
      <c r="F12" s="14">
        <f>+E12/D1</f>
        <v>4962.7791563275441</v>
      </c>
    </row>
    <row r="13" spans="2:10" x14ac:dyDescent="0.25">
      <c r="B13" s="15">
        <v>7</v>
      </c>
      <c r="C13" s="16" t="s">
        <v>15</v>
      </c>
      <c r="D13" s="17" t="s">
        <v>16</v>
      </c>
      <c r="E13" s="8">
        <f>+F13*D1</f>
        <v>62464.999999999993</v>
      </c>
      <c r="F13" s="18">
        <v>3100</v>
      </c>
    </row>
    <row r="14" spans="2:10" ht="15.75" thickBot="1" x14ac:dyDescent="0.3">
      <c r="B14" s="19">
        <v>8</v>
      </c>
      <c r="C14" s="20" t="s">
        <v>17</v>
      </c>
      <c r="D14" s="21" t="s">
        <v>18</v>
      </c>
      <c r="E14" s="22">
        <f>+F14*D1</f>
        <v>90675</v>
      </c>
      <c r="F14" s="23">
        <f>0.05*90000</f>
        <v>4500</v>
      </c>
      <c r="J14" s="24"/>
    </row>
    <row r="15" spans="2:10" ht="6" customHeight="1" thickBot="1" x14ac:dyDescent="0.3">
      <c r="E15" s="25"/>
      <c r="F15" s="25"/>
    </row>
    <row r="16" spans="2:10" ht="15.75" thickBot="1" x14ac:dyDescent="0.3">
      <c r="B16" s="26" t="s">
        <v>19</v>
      </c>
      <c r="C16" s="27"/>
      <c r="D16" s="27"/>
      <c r="E16" s="28">
        <f>SUM(E7:E15)</f>
        <v>1914256.15</v>
      </c>
      <c r="F16" s="29">
        <f>SUM(F7:F15)</f>
        <v>95000.305210918115</v>
      </c>
    </row>
    <row r="17" spans="2:18" ht="6.75" customHeight="1" thickBot="1" x14ac:dyDescent="0.3"/>
    <row r="18" spans="2:18" ht="15.75" thickBot="1" x14ac:dyDescent="0.3">
      <c r="B18" s="26" t="s">
        <v>20</v>
      </c>
      <c r="C18" s="27"/>
      <c r="D18" s="27"/>
      <c r="E18" s="28">
        <f>+E16*0.1</f>
        <v>191425.61499999999</v>
      </c>
      <c r="F18" s="29">
        <f>+F16*0.1</f>
        <v>9500.0305210918123</v>
      </c>
    </row>
    <row r="19" spans="2:18" ht="6" customHeight="1" thickBot="1" x14ac:dyDescent="0.3"/>
    <row r="20" spans="2:18" ht="15.75" thickBot="1" x14ac:dyDescent="0.3">
      <c r="J20" s="63" t="s">
        <v>37</v>
      </c>
      <c r="K20" s="64"/>
      <c r="L20" s="64"/>
      <c r="M20" s="64"/>
      <c r="N20" s="64"/>
      <c r="O20" s="64"/>
      <c r="P20" s="64"/>
      <c r="Q20" s="64"/>
      <c r="R20" s="65"/>
    </row>
    <row r="21" spans="2:18" ht="6.75" customHeight="1" thickBot="1" x14ac:dyDescent="0.3"/>
    <row r="22" spans="2:18" ht="15.75" thickBot="1" x14ac:dyDescent="0.3">
      <c r="J22" s="60" t="s">
        <v>35</v>
      </c>
      <c r="K22" s="61"/>
      <c r="L22" s="62"/>
      <c r="O22" s="60" t="s">
        <v>36</v>
      </c>
      <c r="P22" s="61"/>
      <c r="Q22" s="61"/>
      <c r="R22" s="62"/>
    </row>
    <row r="23" spans="2:18" ht="3.75" customHeight="1" thickBot="1" x14ac:dyDescent="0.3"/>
    <row r="24" spans="2:18" ht="15.75" thickBot="1" x14ac:dyDescent="0.3">
      <c r="J24" s="30" t="s">
        <v>21</v>
      </c>
      <c r="K24" s="31" t="s">
        <v>22</v>
      </c>
      <c r="L24" s="30" t="s">
        <v>23</v>
      </c>
      <c r="O24" s="30" t="s">
        <v>21</v>
      </c>
      <c r="P24" s="30" t="s">
        <v>28</v>
      </c>
      <c r="Q24" s="31" t="s">
        <v>22</v>
      </c>
      <c r="R24" s="30" t="s">
        <v>23</v>
      </c>
    </row>
    <row r="25" spans="2:18" x14ac:dyDescent="0.25">
      <c r="J25" s="32" t="s">
        <v>24</v>
      </c>
      <c r="K25" s="33">
        <f>+E7+E8</f>
        <v>611376.5</v>
      </c>
      <c r="L25" s="34">
        <f>+K25/$D$1</f>
        <v>30341.265508684864</v>
      </c>
      <c r="O25" s="32" t="s">
        <v>33</v>
      </c>
      <c r="P25" s="46">
        <f>+P26*0.8</f>
        <v>0.14442105263157895</v>
      </c>
      <c r="Q25" s="33">
        <f>+P25*$K$31</f>
        <v>276458.88818947366</v>
      </c>
      <c r="R25" s="34">
        <f>+P25*$L$31</f>
        <v>13720.044078882069</v>
      </c>
    </row>
    <row r="26" spans="2:18" x14ac:dyDescent="0.25">
      <c r="J26" s="35" t="s">
        <v>25</v>
      </c>
      <c r="K26" s="36">
        <f>+E9</f>
        <v>928278.39999999991</v>
      </c>
      <c r="L26" s="37">
        <f t="shared" ref="L26:L30" si="0">+K26/$D$1</f>
        <v>46068.40694789082</v>
      </c>
      <c r="O26" s="35" t="s">
        <v>29</v>
      </c>
      <c r="P26" s="47">
        <v>0.18052631578947367</v>
      </c>
      <c r="Q26" s="36">
        <f>+P26*$K$31</f>
        <v>345573.61023684207</v>
      </c>
      <c r="R26" s="37">
        <f>+P26*$L$31</f>
        <v>17150.055098602585</v>
      </c>
    </row>
    <row r="27" spans="2:18" x14ac:dyDescent="0.25">
      <c r="J27" s="35" t="s">
        <v>10</v>
      </c>
      <c r="K27" s="36">
        <f>+E10</f>
        <v>74008</v>
      </c>
      <c r="L27" s="37">
        <f t="shared" si="0"/>
        <v>3672.8535980148886</v>
      </c>
      <c r="O27" s="35" t="s">
        <v>30</v>
      </c>
      <c r="P27" s="47">
        <v>7.9463157894736847E-2</v>
      </c>
      <c r="Q27" s="36">
        <f>+P27*$K$31</f>
        <v>152112.83869842105</v>
      </c>
      <c r="R27" s="37">
        <f>+P27*$L$31</f>
        <v>7549.0242530233782</v>
      </c>
    </row>
    <row r="28" spans="2:18" ht="15.75" thickBot="1" x14ac:dyDescent="0.3">
      <c r="J28" s="35" t="s">
        <v>26</v>
      </c>
      <c r="K28" s="36">
        <f>+E11</f>
        <v>47453.25</v>
      </c>
      <c r="L28" s="37">
        <f t="shared" si="0"/>
        <v>2355</v>
      </c>
      <c r="O28" s="52" t="s">
        <v>31</v>
      </c>
      <c r="P28" s="53">
        <v>0.1</v>
      </c>
      <c r="Q28" s="54">
        <f t="shared" ref="Q28" si="1">+P28*$K$31</f>
        <v>191425.61499999999</v>
      </c>
      <c r="R28" s="55">
        <f>+P28*$L$31</f>
        <v>9500.0305210918123</v>
      </c>
    </row>
    <row r="29" spans="2:18" ht="15.75" thickBot="1" x14ac:dyDescent="0.3">
      <c r="J29" s="35" t="s">
        <v>27</v>
      </c>
      <c r="K29" s="36">
        <f>+E12+E13</f>
        <v>162465</v>
      </c>
      <c r="L29" s="37">
        <f t="shared" si="0"/>
        <v>8062.7791563275441</v>
      </c>
      <c r="O29" s="56" t="s">
        <v>34</v>
      </c>
      <c r="P29" s="57">
        <f>SUM(P25:P28)</f>
        <v>0.50441052631578953</v>
      </c>
      <c r="Q29" s="58">
        <f t="shared" ref="Q29:R29" si="2">SUM(Q25:Q28)</f>
        <v>965570.95212473674</v>
      </c>
      <c r="R29" s="59">
        <f t="shared" si="2"/>
        <v>47919.153951599845</v>
      </c>
    </row>
    <row r="30" spans="2:18" ht="15.75" thickBot="1" x14ac:dyDescent="0.3">
      <c r="J30" s="38" t="s">
        <v>17</v>
      </c>
      <c r="K30" s="39">
        <f>+E14</f>
        <v>90675</v>
      </c>
      <c r="L30" s="40">
        <f t="shared" si="0"/>
        <v>4500</v>
      </c>
      <c r="O30" s="48" t="s">
        <v>32</v>
      </c>
      <c r="P30" s="49">
        <v>0.49558947368421047</v>
      </c>
      <c r="Q30" s="50">
        <f t="shared" ref="Q30" si="3">+P30*$K$31</f>
        <v>948685.19787526305</v>
      </c>
      <c r="R30" s="51">
        <f>+P30*$L$31</f>
        <v>47081.151259318263</v>
      </c>
    </row>
    <row r="31" spans="2:18" ht="15.75" thickBot="1" x14ac:dyDescent="0.3">
      <c r="J31" s="41" t="s">
        <v>19</v>
      </c>
      <c r="K31" s="42">
        <f>SUM(K25:K30)</f>
        <v>1914256.15</v>
      </c>
      <c r="L31" s="43">
        <f>SUM(L25:L30)</f>
        <v>95000.305210918115</v>
      </c>
      <c r="O31" s="41" t="s">
        <v>19</v>
      </c>
      <c r="P31" s="44">
        <f>+P30+P29</f>
        <v>1</v>
      </c>
      <c r="Q31" s="42">
        <f t="shared" ref="Q31:R31" si="4">+Q30+Q29</f>
        <v>1914256.15</v>
      </c>
      <c r="R31" s="43">
        <f t="shared" si="4"/>
        <v>95000.305210918101</v>
      </c>
    </row>
    <row r="32" spans="2:18" ht="3" customHeight="1" x14ac:dyDescent="0.25"/>
    <row r="34" spans="5:5" ht="3.75" customHeight="1" x14ac:dyDescent="0.25"/>
    <row r="43" spans="5:5" ht="3" customHeight="1" x14ac:dyDescent="0.25"/>
    <row r="45" spans="5:5" x14ac:dyDescent="0.25">
      <c r="E45" s="45">
        <f>+R31</f>
        <v>95000.305210918101</v>
      </c>
    </row>
    <row r="46" spans="5:5" x14ac:dyDescent="0.25">
      <c r="E46">
        <v>23040</v>
      </c>
    </row>
    <row r="48" spans="5:5" x14ac:dyDescent="0.25">
      <c r="E48">
        <f>+E45/E46</f>
        <v>4.1232771358905422</v>
      </c>
    </row>
  </sheetData>
  <mergeCells count="5">
    <mergeCell ref="B16:D16"/>
    <mergeCell ref="B18:D18"/>
    <mergeCell ref="J22:L22"/>
    <mergeCell ref="O22:R22"/>
    <mergeCell ref="J20:R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140" orientation="landscape" horizontalDpi="300" verticalDpi="300" r:id="rId1"/>
  <ignoredErrors>
    <ignoredError sqref="Q29:R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Vera</dc:creator>
  <cp:lastModifiedBy>Juan Manuel Vera</cp:lastModifiedBy>
  <cp:lastPrinted>2026-02-06T01:53:29Z</cp:lastPrinted>
  <dcterms:created xsi:type="dcterms:W3CDTF">2026-02-06T01:29:26Z</dcterms:created>
  <dcterms:modified xsi:type="dcterms:W3CDTF">2026-02-06T01:58:37Z</dcterms:modified>
</cp:coreProperties>
</file>